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a78f00b7956a09e/Janne/HSS/Tävlingar/"/>
    </mc:Choice>
  </mc:AlternateContent>
  <xr:revisionPtr revIDLastSave="44" documentId="8_{32908F45-ABC2-43E2-85AE-B04C7790C14D}" xr6:coauthVersionLast="47" xr6:coauthVersionMax="47" xr10:uidLastSave="{1B149517-199A-4E35-86D3-A4B76E2B35F9}"/>
  <bookViews>
    <workbookView xWindow="-120" yWindow="-120" windowWidth="15600" windowHeight="11160" tabRatio="383" xr2:uid="{00000000-000D-0000-FFFF-FFFF00000000}"/>
  </bookViews>
  <sheets>
    <sheet name="Pegasu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L18" i="1" l="1" a="1"/>
  <c r="L18" i="1" s="1"/>
  <c r="L19" i="1" a="1"/>
  <c r="L19" i="1" s="1"/>
  <c r="L17" i="1" a="1"/>
  <c r="L17" i="1" s="1"/>
  <c r="L16" i="1" a="1"/>
  <c r="L16" i="1" s="1"/>
  <c r="H21" i="1"/>
  <c r="N27" i="1"/>
  <c r="N26" i="1"/>
  <c r="N25" i="1"/>
  <c r="N24" i="1"/>
  <c r="L27" i="1" a="1"/>
  <c r="L27" i="1" s="1"/>
  <c r="L26" i="1" a="1"/>
  <c r="L26" i="1" s="1"/>
  <c r="L25" i="1" a="1"/>
  <c r="L25" i="1" s="1"/>
  <c r="L24" i="1" a="1"/>
  <c r="L24" i="1" s="1"/>
  <c r="L23" i="1" a="1"/>
  <c r="L23" i="1" s="1"/>
  <c r="L22" i="1" a="1"/>
  <c r="L22" i="1" s="1"/>
  <c r="L21" i="1" a="1"/>
  <c r="L21" i="1" s="1"/>
  <c r="L20" i="1" a="1"/>
  <c r="L20" i="1" s="1"/>
  <c r="K20" i="1"/>
  <c r="H27" i="1"/>
  <c r="H26" i="1"/>
  <c r="H25" i="1"/>
  <c r="H24" i="1"/>
  <c r="H23" i="1"/>
  <c r="H22" i="1"/>
  <c r="M22" i="1"/>
  <c r="M21" i="1"/>
  <c r="N21" i="1"/>
  <c r="H20" i="1"/>
  <c r="M20" i="1" s="1"/>
  <c r="N20" i="1" s="1"/>
  <c r="H18" i="1"/>
  <c r="M18" i="1" s="1"/>
  <c r="N18" i="1" s="1"/>
  <c r="H17" i="1"/>
  <c r="H16" i="1"/>
  <c r="M19" i="1" s="1"/>
  <c r="N19" i="1" s="1"/>
  <c r="K23" i="1"/>
  <c r="K22" i="1"/>
  <c r="N23" i="1"/>
  <c r="K18" i="1"/>
  <c r="K21" i="1"/>
  <c r="K16" i="1"/>
  <c r="K17" i="1"/>
  <c r="K19" i="1"/>
  <c r="N22" i="1"/>
  <c r="M17" i="1"/>
  <c r="N17" i="1"/>
  <c r="M16" i="1"/>
  <c r="N16" i="1" s="1"/>
  <c r="O23" i="1" l="1"/>
  <c r="O21" i="1"/>
  <c r="O26" i="1"/>
  <c r="O18" i="1"/>
  <c r="O20" i="1"/>
  <c r="O24" i="1"/>
  <c r="O25" i="1"/>
  <c r="O19" i="1"/>
  <c r="O22" i="1"/>
  <c r="O17" i="1"/>
  <c r="O16" i="1"/>
  <c r="O2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<sst xmlns="http://schemas.openxmlformats.org/spreadsheetml/2006/main" count="64" uniqueCount="59">
  <si>
    <t>Tävlingsledare:</t>
  </si>
  <si>
    <t>Vindförhållanden</t>
  </si>
  <si>
    <t>Datum:</t>
  </si>
  <si>
    <t>Riktning</t>
  </si>
  <si>
    <t>Nominell Banlängd</t>
  </si>
  <si>
    <t>Styrka</t>
  </si>
  <si>
    <t>(m/s)</t>
  </si>
  <si>
    <t>Starttid:</t>
  </si>
  <si>
    <t>Anm</t>
  </si>
  <si>
    <t>Nr</t>
  </si>
  <si>
    <t>Rorsman</t>
  </si>
  <si>
    <t>Gast 1</t>
  </si>
  <si>
    <t>Gast 2</t>
  </si>
  <si>
    <t>Båt</t>
  </si>
  <si>
    <t>Akt</t>
  </si>
  <si>
    <t>Utr</t>
  </si>
  <si>
    <t>Längd</t>
  </si>
  <si>
    <t>Avstånd</t>
  </si>
  <si>
    <t>Målgång</t>
  </si>
  <si>
    <t xml:space="preserve">Seglad </t>
  </si>
  <si>
    <t>Tids</t>
  </si>
  <si>
    <t>Fart</t>
  </si>
  <si>
    <t>Plac</t>
  </si>
  <si>
    <t>LYS</t>
  </si>
  <si>
    <t>Korr</t>
  </si>
  <si>
    <t>Bana</t>
  </si>
  <si>
    <t>Start</t>
  </si>
  <si>
    <t>tid</t>
  </si>
  <si>
    <t>Diff</t>
  </si>
  <si>
    <t>Medel</t>
  </si>
  <si>
    <t>C-boj</t>
  </si>
  <si>
    <t>Verkl</t>
  </si>
  <si>
    <t>SGF</t>
  </si>
  <si>
    <t>(Nm)</t>
  </si>
  <si>
    <t>(m)</t>
  </si>
  <si>
    <t>(hh:mm:ss)</t>
  </si>
  <si>
    <t>(mm:ss)</t>
  </si>
  <si>
    <t>(knop)</t>
  </si>
  <si>
    <t>Från hästhallarna seglar man tillbaka till mål ( A ).  Första båt i mål vinner.</t>
  </si>
  <si>
    <t>Samtliga bojar rundas "babord"</t>
  </si>
  <si>
    <t>Efter rundning av respektive C-boj, seglar man norrut och rundar en boj norr om Hästhallarna ( B ).</t>
  </si>
  <si>
    <t xml:space="preserve">Start vid Cidgrund ( A ). Därefter seglar båtarna söder ut och rundar den boj ( C ) (märkt med en siffra, nr 1 gäller för båt med lägst handikap, </t>
  </si>
  <si>
    <t>vilken C-boj som ska rundas av respektive båt, meddelas vid rorsmansmötet)</t>
  </si>
  <si>
    <t>Banan är 5 Nm för en båt med SRS-tal på 0.81 . Skillnaden i banlängd är 2 gånger avståndet A - C</t>
  </si>
  <si>
    <t>SRS</t>
  </si>
  <si>
    <t>Jan-Erik Jonsson</t>
  </si>
  <si>
    <t>Lars Berglund</t>
  </si>
  <si>
    <t>Maxi Magic</t>
  </si>
  <si>
    <t>Staffan Kerker</t>
  </si>
  <si>
    <t>Rickard Magnusson</t>
  </si>
  <si>
    <t>Urban Thim</t>
  </si>
  <si>
    <t>707 Spinn</t>
  </si>
  <si>
    <t>Pegasus 2026</t>
  </si>
  <si>
    <t>söndag 9 augusti</t>
  </si>
  <si>
    <t>SSV</t>
  </si>
  <si>
    <t>4-9</t>
  </si>
  <si>
    <t>Soligt fint väder</t>
  </si>
  <si>
    <t>Håkan Karlsson</t>
  </si>
  <si>
    <t>Håkan Petersson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</si>
</sst>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&quot; Nm&quot;"/>
    <numFmt numFmtId="167" formatCode="0.00;;"/>
    <numFmt numFmtId="168" formatCode="hh:mm:ss;;"/>
    <numFmt numFmtId="169" formatCode="0;;"/>
  </numFmts>
  <fonts count="7" x14ac:knownFonts="1"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1" fillId="0" borderId="2" xfId="0" applyFont="1" applyBorder="1"/>
    <xf numFmtId="0" fontId="4" fillId="0" borderId="0" xfId="0" applyFont="1"/>
    <xf numFmtId="2" fontId="1" fillId="0" borderId="0" xfId="0" applyNumberFormat="1" applyFont="1" applyAlignment="1">
      <alignment horizontal="center"/>
    </xf>
    <xf numFmtId="0" fontId="4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4" fillId="0" borderId="6" xfId="0" applyFont="1" applyBorder="1"/>
    <xf numFmtId="0" fontId="1" fillId="0" borderId="7" xfId="0" applyFont="1" applyBorder="1"/>
    <xf numFmtId="2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4" fillId="0" borderId="8" xfId="0" applyFont="1" applyBorder="1"/>
    <xf numFmtId="21" fontId="1" fillId="0" borderId="0" xfId="0" applyNumberFormat="1" applyFont="1" applyAlignment="1">
      <alignment horizontal="center"/>
    </xf>
    <xf numFmtId="0" fontId="4" fillId="0" borderId="9" xfId="0" applyFont="1" applyBorder="1"/>
    <xf numFmtId="0" fontId="1" fillId="0" borderId="10" xfId="0" applyFont="1" applyBorder="1" applyAlignment="1">
      <alignment horizontal="right"/>
    </xf>
    <xf numFmtId="0" fontId="4" fillId="0" borderId="11" xfId="0" applyFont="1" applyBorder="1"/>
    <xf numFmtId="0" fontId="1" fillId="0" borderId="12" xfId="0" applyFont="1" applyBorder="1"/>
    <xf numFmtId="0" fontId="4" fillId="0" borderId="13" xfId="0" applyFont="1" applyBorder="1"/>
    <xf numFmtId="165" fontId="1" fillId="0" borderId="0" xfId="0" applyNumberFormat="1" applyFont="1"/>
    <xf numFmtId="0" fontId="1" fillId="0" borderId="0" xfId="0" applyFont="1" applyAlignment="1">
      <alignment horizontal="right"/>
    </xf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9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1" fillId="0" borderId="0" xfId="0" applyNumberFormat="1" applyFont="1" applyAlignment="1">
      <alignment vertical="center"/>
    </xf>
    <xf numFmtId="0" fontId="1" fillId="0" borderId="21" xfId="0" applyFont="1" applyBorder="1" applyAlignment="1">
      <alignment horizontal="center"/>
    </xf>
    <xf numFmtId="3" fontId="1" fillId="0" borderId="24" xfId="0" applyNumberFormat="1" applyFont="1" applyBorder="1" applyAlignment="1">
      <alignment vertical="center"/>
    </xf>
    <xf numFmtId="21" fontId="1" fillId="0" borderId="0" xfId="0" applyNumberFormat="1" applyFont="1"/>
    <xf numFmtId="168" fontId="1" fillId="0" borderId="24" xfId="0" applyNumberFormat="1" applyFont="1" applyBorder="1" applyAlignment="1">
      <alignment vertical="center"/>
    </xf>
    <xf numFmtId="167" fontId="1" fillId="0" borderId="24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8" fontId="5" fillId="0" borderId="24" xfId="0" applyNumberFormat="1" applyFont="1" applyBorder="1" applyAlignment="1">
      <alignment vertical="center"/>
    </xf>
    <xf numFmtId="45" fontId="1" fillId="0" borderId="24" xfId="0" applyNumberFormat="1" applyFont="1" applyBorder="1" applyAlignment="1">
      <alignment vertical="center"/>
    </xf>
    <xf numFmtId="0" fontId="1" fillId="0" borderId="24" xfId="0" applyFont="1" applyBorder="1"/>
    <xf numFmtId="0" fontId="0" fillId="0" borderId="24" xfId="0" applyBorder="1"/>
    <xf numFmtId="0" fontId="1" fillId="0" borderId="24" xfId="0" applyFont="1" applyBorder="1" applyAlignment="1">
      <alignment horizontal="center"/>
    </xf>
    <xf numFmtId="164" fontId="1" fillId="0" borderId="24" xfId="0" applyNumberFormat="1" applyFont="1" applyBorder="1"/>
    <xf numFmtId="0" fontId="1" fillId="0" borderId="24" xfId="0" applyFont="1" applyBorder="1" applyAlignment="1">
      <alignment horizontal="center" vertical="center"/>
    </xf>
    <xf numFmtId="169" fontId="1" fillId="0" borderId="24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169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vertical="center"/>
    </xf>
    <xf numFmtId="164" fontId="0" fillId="0" borderId="24" xfId="0" applyNumberFormat="1" applyBorder="1"/>
    <xf numFmtId="169" fontId="2" fillId="0" borderId="24" xfId="0" applyNumberFormat="1" applyFont="1" applyBorder="1" applyAlignment="1">
      <alignment horizontal="center" vertical="center"/>
    </xf>
    <xf numFmtId="0" fontId="6" fillId="0" borderId="24" xfId="0" applyFont="1" applyBorder="1"/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164" fontId="1" fillId="0" borderId="32" xfId="0" applyNumberFormat="1" applyFont="1" applyBorder="1" applyAlignment="1">
      <alignment vertical="center"/>
    </xf>
    <xf numFmtId="167" fontId="1" fillId="0" borderId="32" xfId="0" applyNumberFormat="1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168" fontId="5" fillId="0" borderId="32" xfId="0" applyNumberFormat="1" applyFont="1" applyBorder="1" applyAlignment="1">
      <alignment vertical="center"/>
    </xf>
    <xf numFmtId="168" fontId="1" fillId="0" borderId="32" xfId="0" applyNumberFormat="1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169" fontId="2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69" fontId="1" fillId="0" borderId="36" xfId="0" applyNumberFormat="1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6" xfId="0" applyFont="1" applyBorder="1" applyAlignment="1">
      <alignment horizontal="left" vertical="center"/>
    </xf>
    <xf numFmtId="164" fontId="1" fillId="0" borderId="36" xfId="0" applyNumberFormat="1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167" fontId="1" fillId="0" borderId="36" xfId="0" applyNumberFormat="1" applyFont="1" applyBorder="1" applyAlignment="1">
      <alignment vertical="center"/>
    </xf>
    <xf numFmtId="0" fontId="0" fillId="0" borderId="36" xfId="0" applyBorder="1"/>
    <xf numFmtId="168" fontId="1" fillId="0" borderId="36" xfId="0" applyNumberFormat="1" applyFont="1" applyBorder="1" applyAlignment="1">
      <alignment vertical="center"/>
    </xf>
    <xf numFmtId="169" fontId="2" fillId="0" borderId="37" xfId="0" applyNumberFormat="1" applyFont="1" applyBorder="1" applyAlignment="1">
      <alignment horizontal="center" vertical="center"/>
    </xf>
    <xf numFmtId="169" fontId="2" fillId="2" borderId="34" xfId="0" applyNumberFormat="1" applyFont="1" applyFill="1" applyBorder="1" applyAlignment="1">
      <alignment horizontal="center" vertical="center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14" fontId="1" fillId="0" borderId="26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25" xfId="0" applyFont="1" applyBorder="1"/>
    <xf numFmtId="166" fontId="1" fillId="0" borderId="26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21" fontId="1" fillId="0" borderId="27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381000</xdr:colOff>
      <xdr:row>0</xdr:row>
      <xdr:rowOff>0</xdr:rowOff>
    </xdr:from>
    <xdr:to>
      <xdr:col>14</xdr:col>
      <xdr:colOff>400050</xdr:colOff>
      <xdr:row>4</xdr:row>
      <xdr:rowOff>114300</xdr:rowOff>
    </xdr:to>
    <xdr:pic>
      <xdr:nvPicPr>
        <xdr:cNvPr id="1077" name="Grafik 1">
          <a:extLst>
            <a:ext uri="{FF2B5EF4-FFF2-40B4-BE49-F238E27FC236}">
              <a16:creationId xmlns:a16="http://schemas.microsoft.com/office/drawing/2014/main" id="{85CE4002-A470-42F6-B754-607F2B17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0"/>
          <a:ext cx="1028700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topLeftCell="C8" zoomScaleNormal="100" workbookViewId="0">
      <selection activeCell="C21" sqref="C21"/>
    </sheetView>
  </sheetViews>
  <sheetFormatPr defaultColWidth="9.33203125" defaultRowHeight="12.75" x14ac:dyDescent="0.2"/>
  <cols>
    <col min="1" max="1" width="6.6640625" style="1" customWidth="1"/>
    <col min="2" max="2" width="23.5" style="1" customWidth="1"/>
    <col min="3" max="3" width="20.33203125" style="1" customWidth="1"/>
    <col min="4" max="4" width="7.33203125" style="1" customWidth="1"/>
    <col min="5" max="5" width="16.6640625" style="1" customWidth="1"/>
    <col min="6" max="6" width="13.5" style="2" customWidth="1"/>
    <col min="7" max="7" width="6.6640625" style="1" customWidth="1"/>
    <col min="8" max="9" width="11.83203125" style="1" customWidth="1"/>
    <col min="10" max="10" width="14.33203125" style="1" bestFit="1" customWidth="1"/>
    <col min="11" max="11" width="14.83203125" style="1" customWidth="1"/>
    <col min="12" max="12" width="12.33203125" style="1" bestFit="1" customWidth="1"/>
    <col min="13" max="14" width="8.83203125" style="1" customWidth="1"/>
    <col min="15" max="15" width="7.33203125" style="1" customWidth="1"/>
    <col min="16" max="16" width="7.83203125" style="1" customWidth="1"/>
    <col min="17" max="17" width="6.6640625" style="1" customWidth="1"/>
    <col min="18" max="18" width="9.83203125" style="1" customWidth="1"/>
    <col min="19" max="16384" width="9.33203125" style="1"/>
  </cols>
  <sheetData>
    <row r="1" spans="1:18" ht="18" customHeight="1" x14ac:dyDescent="0.2"/>
    <row r="2" spans="1:18" ht="23.25" x14ac:dyDescent="0.35">
      <c r="A2" s="3"/>
      <c r="G2" s="4" t="s">
        <v>52</v>
      </c>
      <c r="H2" s="5"/>
      <c r="I2" s="5"/>
    </row>
    <row r="3" spans="1:18" ht="18" x14ac:dyDescent="0.25">
      <c r="G3" s="6" t="s">
        <v>53</v>
      </c>
      <c r="H3" s="5"/>
      <c r="I3" s="5"/>
      <c r="J3" s="5"/>
    </row>
    <row r="4" spans="1:18" ht="17.100000000000001" customHeight="1" x14ac:dyDescent="0.2">
      <c r="J4" s="5"/>
    </row>
    <row r="5" spans="1:18" ht="18" customHeight="1" thickBot="1" x14ac:dyDescent="0.3">
      <c r="A5" s="3"/>
    </row>
    <row r="6" spans="1:18" ht="20.100000000000001" customHeight="1" thickBot="1" x14ac:dyDescent="0.25">
      <c r="A6" s="7" t="s">
        <v>0</v>
      </c>
      <c r="B6" s="8"/>
      <c r="C6" s="82" t="s">
        <v>45</v>
      </c>
      <c r="D6" s="83"/>
      <c r="E6" s="9"/>
      <c r="H6" s="10"/>
      <c r="K6" s="11" t="s">
        <v>1</v>
      </c>
      <c r="L6" s="12"/>
      <c r="M6" s="12"/>
      <c r="N6" s="12"/>
      <c r="O6" s="13"/>
    </row>
    <row r="7" spans="1:18" ht="20.100000000000001" customHeight="1" x14ac:dyDescent="0.2">
      <c r="A7" s="14" t="s">
        <v>2</v>
      </c>
      <c r="B7" s="15"/>
      <c r="C7" s="84">
        <v>46243</v>
      </c>
      <c r="D7" s="84"/>
      <c r="E7" s="9"/>
      <c r="G7" s="16"/>
      <c r="H7" s="16"/>
      <c r="I7" s="17"/>
      <c r="K7" s="18" t="s">
        <v>3</v>
      </c>
      <c r="L7" s="85" t="s">
        <v>54</v>
      </c>
      <c r="M7" s="85"/>
      <c r="N7" s="85"/>
      <c r="O7" s="85"/>
    </row>
    <row r="8" spans="1:18" ht="20.100000000000001" customHeight="1" x14ac:dyDescent="0.2">
      <c r="A8" s="86" t="s">
        <v>4</v>
      </c>
      <c r="B8" s="86"/>
      <c r="C8" s="87">
        <v>5</v>
      </c>
      <c r="D8" s="87"/>
      <c r="E8" s="9"/>
      <c r="I8" s="19"/>
      <c r="K8" s="20" t="s">
        <v>5</v>
      </c>
      <c r="L8" s="88" t="s">
        <v>55</v>
      </c>
      <c r="M8" s="88"/>
      <c r="N8" s="88"/>
      <c r="O8" s="21" t="s">
        <v>6</v>
      </c>
    </row>
    <row r="9" spans="1:18" ht="20.100000000000001" customHeight="1" x14ac:dyDescent="0.2">
      <c r="A9" s="22" t="s">
        <v>7</v>
      </c>
      <c r="B9" s="23"/>
      <c r="C9" s="89">
        <v>0.44791666666666669</v>
      </c>
      <c r="D9" s="89"/>
      <c r="E9" s="9"/>
      <c r="I9" s="5"/>
      <c r="K9" s="24" t="s">
        <v>8</v>
      </c>
      <c r="L9" s="90" t="s">
        <v>56</v>
      </c>
      <c r="M9" s="90"/>
      <c r="N9" s="90"/>
      <c r="O9" s="90"/>
    </row>
    <row r="10" spans="1:18" ht="20.100000000000001" customHeight="1" x14ac:dyDescent="0.2">
      <c r="C10" s="5"/>
      <c r="D10" s="9"/>
      <c r="I10" s="5"/>
      <c r="K10" s="9"/>
      <c r="M10" s="25"/>
      <c r="N10" s="25"/>
      <c r="O10" s="26"/>
    </row>
    <row r="11" spans="1:18" ht="9.9499999999999993" customHeight="1" x14ac:dyDescent="0.2"/>
    <row r="12" spans="1:18" ht="20.100000000000001" customHeight="1" x14ac:dyDescent="0.2">
      <c r="A12" s="27" t="s">
        <v>9</v>
      </c>
      <c r="B12" s="28" t="s">
        <v>10</v>
      </c>
      <c r="C12" s="29" t="s">
        <v>11</v>
      </c>
      <c r="D12" s="30" t="s">
        <v>12</v>
      </c>
      <c r="E12" s="29" t="s">
        <v>13</v>
      </c>
      <c r="F12" s="31" t="s">
        <v>14</v>
      </c>
      <c r="G12" s="29" t="s">
        <v>15</v>
      </c>
      <c r="H12" s="29" t="s">
        <v>16</v>
      </c>
      <c r="I12" s="29" t="s">
        <v>17</v>
      </c>
      <c r="J12" s="29" t="s">
        <v>18</v>
      </c>
      <c r="K12" s="29" t="s">
        <v>19</v>
      </c>
      <c r="L12" s="29" t="s">
        <v>20</v>
      </c>
      <c r="M12" s="29" t="s">
        <v>21</v>
      </c>
      <c r="N12" s="29" t="s">
        <v>21</v>
      </c>
      <c r="O12" s="32" t="s">
        <v>22</v>
      </c>
    </row>
    <row r="13" spans="1:18" ht="20.100000000000001" customHeight="1" x14ac:dyDescent="0.2">
      <c r="A13" s="33"/>
      <c r="B13" s="34"/>
      <c r="C13" s="35"/>
      <c r="D13" s="36"/>
      <c r="E13" s="35"/>
      <c r="F13" s="37" t="s">
        <v>44</v>
      </c>
      <c r="G13" s="35" t="s">
        <v>24</v>
      </c>
      <c r="H13" s="35" t="s">
        <v>25</v>
      </c>
      <c r="I13" s="35" t="s">
        <v>26</v>
      </c>
      <c r="J13" s="35"/>
      <c r="K13" s="35" t="s">
        <v>27</v>
      </c>
      <c r="L13" s="35" t="s">
        <v>28</v>
      </c>
      <c r="M13" s="35" t="s">
        <v>29</v>
      </c>
      <c r="N13" s="35" t="s">
        <v>29</v>
      </c>
      <c r="O13" s="38"/>
      <c r="Q13" s="39"/>
      <c r="R13" s="16"/>
    </row>
    <row r="14" spans="1:18" ht="20.100000000000001" customHeight="1" x14ac:dyDescent="0.2">
      <c r="A14" s="33"/>
      <c r="B14" s="34"/>
      <c r="C14" s="35"/>
      <c r="D14" s="36"/>
      <c r="E14" s="35"/>
      <c r="F14" s="37"/>
      <c r="G14" s="40"/>
      <c r="H14" s="35"/>
      <c r="I14" s="35" t="s">
        <v>30</v>
      </c>
      <c r="J14" s="35"/>
      <c r="K14" s="35"/>
      <c r="L14" s="35"/>
      <c r="M14" s="35" t="s">
        <v>31</v>
      </c>
      <c r="N14" s="35" t="s">
        <v>23</v>
      </c>
      <c r="O14" s="38"/>
      <c r="Q14" s="39"/>
      <c r="R14" s="16"/>
    </row>
    <row r="15" spans="1:18" ht="20.100000000000001" customHeight="1" thickBot="1" x14ac:dyDescent="0.25">
      <c r="A15" s="33"/>
      <c r="B15" s="34"/>
      <c r="C15" s="35"/>
      <c r="D15" s="36"/>
      <c r="E15" s="35"/>
      <c r="F15" s="37"/>
      <c r="G15" s="40" t="s">
        <v>32</v>
      </c>
      <c r="H15" s="40" t="s">
        <v>33</v>
      </c>
      <c r="I15" s="40" t="s">
        <v>34</v>
      </c>
      <c r="J15" s="40" t="s">
        <v>35</v>
      </c>
      <c r="K15" s="40" t="s">
        <v>35</v>
      </c>
      <c r="L15" s="40" t="s">
        <v>36</v>
      </c>
      <c r="M15" s="40" t="s">
        <v>37</v>
      </c>
      <c r="N15" s="40" t="s">
        <v>37</v>
      </c>
      <c r="O15" s="38"/>
      <c r="Q15" s="39"/>
      <c r="R15" s="16"/>
    </row>
    <row r="16" spans="1:18" ht="21.95" customHeight="1" x14ac:dyDescent="0.2">
      <c r="A16" s="61">
        <v>1</v>
      </c>
      <c r="B16" s="62" t="s">
        <v>46</v>
      </c>
      <c r="C16" s="62" t="s">
        <v>57</v>
      </c>
      <c r="D16" s="62"/>
      <c r="E16" s="63" t="s">
        <v>47</v>
      </c>
      <c r="F16" s="64">
        <v>0.85</v>
      </c>
      <c r="G16" s="62"/>
      <c r="H16" s="65">
        <f>C$8*F16*1.22</f>
        <v>5.1849999999999996</v>
      </c>
      <c r="I16" s="66"/>
      <c r="J16" s="67">
        <v>0.50208333333333333</v>
      </c>
      <c r="K16" s="68">
        <f t="shared" ref="K16:K23" si="0">IF(J16&gt;0,(J16-$C$9),0)</f>
        <v>5.4166666666666641E-2</v>
      </c>
      <c r="L16" s="68" cm="1">
        <f t="array" ref="L16">J16-MIN(IF(J16:J18&gt;0,(J16:J18)))</f>
        <v>9.6875000000000155E-3</v>
      </c>
      <c r="M16" s="65">
        <f>H16/(J16-C$9)/24</f>
        <v>3.9884615384615398</v>
      </c>
      <c r="N16" s="65">
        <f>IF(F16=0,0,M16/F16)</f>
        <v>4.6923076923076943</v>
      </c>
      <c r="O16" s="70">
        <f>RANK(K16,$K$16:$K$27,1)-COUNTIF($K$16:$K$27,0)</f>
        <v>4</v>
      </c>
      <c r="Q16" s="39"/>
      <c r="R16" s="42"/>
    </row>
    <row r="17" spans="1:18" ht="21.95" customHeight="1" x14ac:dyDescent="0.2">
      <c r="A17" s="69">
        <v>2</v>
      </c>
      <c r="B17" s="54"/>
      <c r="C17" s="54"/>
      <c r="D17" s="54"/>
      <c r="E17" s="52"/>
      <c r="F17" s="57"/>
      <c r="G17" s="54"/>
      <c r="H17" s="44">
        <f>C$8*F17*1.22</f>
        <v>0</v>
      </c>
      <c r="I17" s="41"/>
      <c r="J17" s="43"/>
      <c r="K17" s="43">
        <f t="shared" si="0"/>
        <v>0</v>
      </c>
      <c r="L17" s="43" cm="1">
        <f t="array" ref="L17">J17-MIN(IF(J17:J18&gt;0,(J17:J18)))</f>
        <v>-0.49239583333333331</v>
      </c>
      <c r="M17" s="44">
        <f>H17/(J17-C$9)/24</f>
        <v>0</v>
      </c>
      <c r="N17" s="44">
        <f>IF(F17=0,0,M17/F17)</f>
        <v>0</v>
      </c>
      <c r="O17" s="70">
        <f>RANK(K17,$K$16:$K$27,1)-COUNTIF($K$16:$K$27,0)</f>
        <v>-3</v>
      </c>
      <c r="Q17" s="45"/>
      <c r="R17" s="42"/>
    </row>
    <row r="18" spans="1:18" ht="21.95" customHeight="1" x14ac:dyDescent="0.2">
      <c r="A18" s="69">
        <v>3</v>
      </c>
      <c r="B18" s="53" t="s">
        <v>48</v>
      </c>
      <c r="C18" s="54" t="s">
        <v>49</v>
      </c>
      <c r="D18" s="54"/>
      <c r="E18" s="56" t="s">
        <v>51</v>
      </c>
      <c r="F18" s="57">
        <v>0.89</v>
      </c>
      <c r="G18" s="54"/>
      <c r="H18" s="44">
        <f>C$8*F18*1.22</f>
        <v>5.4290000000000003</v>
      </c>
      <c r="I18" s="41"/>
      <c r="J18" s="43">
        <v>0.49239583333333331</v>
      </c>
      <c r="K18" s="43">
        <f t="shared" si="0"/>
        <v>4.4479166666666625E-2</v>
      </c>
      <c r="L18" s="43">
        <f t="array" ref="L18">J18-MIN(IF(J14:J25&gt;0,(J14:J25)))</f>
        <v>0</v>
      </c>
      <c r="M18" s="44">
        <f>H18/(J18-C$9)/24</f>
        <v>5.0857142857142907</v>
      </c>
      <c r="N18" s="44">
        <f>IF(F18=0,0,M18/F18)</f>
        <v>5.7142857142857197</v>
      </c>
      <c r="O18" s="81">
        <f>RANK(K18,$K$16:$K$27,1)-COUNTIF($K$16:$K$27,0)</f>
        <v>1</v>
      </c>
      <c r="Q18" s="45"/>
      <c r="R18" s="42"/>
    </row>
    <row r="19" spans="1:18" ht="21" customHeight="1" x14ac:dyDescent="0.2">
      <c r="A19" s="69">
        <v>4</v>
      </c>
      <c r="B19" s="53" t="s">
        <v>45</v>
      </c>
      <c r="C19" s="54"/>
      <c r="D19" s="54"/>
      <c r="E19" s="56">
        <v>707</v>
      </c>
      <c r="F19" s="57">
        <v>0.87</v>
      </c>
      <c r="G19" s="52"/>
      <c r="H19" s="44">
        <f>C$8*F19*1.22</f>
        <v>5.3069999999999995</v>
      </c>
      <c r="I19" s="41"/>
      <c r="J19" s="43">
        <v>0.49664351851851851</v>
      </c>
      <c r="K19" s="43">
        <f t="shared" si="0"/>
        <v>4.8726851851851827E-2</v>
      </c>
      <c r="L19" s="43">
        <f t="array" ref="L19">J19-MIN(IF(J15:J26&gt;0,(J15:J26)))</f>
        <v>4.2476851851852016E-3</v>
      </c>
      <c r="M19" s="44">
        <f>H16/(J19-C$9)/24</f>
        <v>4.4337292161520212</v>
      </c>
      <c r="N19" s="44">
        <f>IF(F16=0,0,M19/F16)</f>
        <v>5.2161520190023785</v>
      </c>
      <c r="O19" s="70">
        <f>RANK(K19,$K$16:$K$27,1)-COUNTIF($K$16:$K$27,0)</f>
        <v>3</v>
      </c>
      <c r="Q19" s="45"/>
      <c r="R19" s="42"/>
    </row>
    <row r="20" spans="1:18" ht="21.95" customHeight="1" x14ac:dyDescent="0.2">
      <c r="A20" s="69">
        <v>5</v>
      </c>
      <c r="B20" s="48" t="s">
        <v>50</v>
      </c>
      <c r="C20" s="48" t="s">
        <v>58</v>
      </c>
      <c r="D20" s="48"/>
      <c r="E20" s="50">
        <v>707</v>
      </c>
      <c r="F20" s="51">
        <v>0.87</v>
      </c>
      <c r="G20" s="60"/>
      <c r="H20" s="44">
        <f t="shared" ref="H20:H27" si="1">C$8*F20*1.22</f>
        <v>5.3069999999999995</v>
      </c>
      <c r="I20" s="41"/>
      <c r="J20" s="46">
        <v>0.49328703703703702</v>
      </c>
      <c r="K20" s="43">
        <f t="shared" si="0"/>
        <v>4.5370370370370339E-2</v>
      </c>
      <c r="L20" s="43">
        <f t="array" ref="L20">J20-MIN(IF(J16:J27&gt;0,(J16:J27)))</f>
        <v>8.9120370370371349E-4</v>
      </c>
      <c r="M20" s="44">
        <f>H20/(J20-C$9)/24</f>
        <v>4.8737755102040845</v>
      </c>
      <c r="N20" s="44">
        <f t="shared" ref="N20:N27" si="2">IF(F20=0,0,M20/F20)</f>
        <v>5.6020408163265341</v>
      </c>
      <c r="O20" s="70">
        <f>RANK(K20,$K$16:$K$27,1)-COUNTIF($K$16:$K$27,0)</f>
        <v>2</v>
      </c>
      <c r="Q20" s="45"/>
      <c r="R20" s="42"/>
    </row>
    <row r="21" spans="1:18" ht="21.95" customHeight="1" x14ac:dyDescent="0.2">
      <c r="A21" s="69">
        <v>6</v>
      </c>
      <c r="B21" s="53"/>
      <c r="C21" s="54"/>
      <c r="D21" s="55"/>
      <c r="E21" s="56"/>
      <c r="F21" s="57"/>
      <c r="G21" s="52"/>
      <c r="H21" s="44">
        <f>C$8*F21*1.22</f>
        <v>0</v>
      </c>
      <c r="I21" s="41"/>
      <c r="J21" s="43"/>
      <c r="K21" s="43">
        <f t="shared" si="0"/>
        <v>0</v>
      </c>
      <c r="L21" s="43">
        <f t="array" ref="L21">J21-MIN(IF(J16:J27&gt;0,(J16:J27)))</f>
        <v>-0.49239583333333331</v>
      </c>
      <c r="M21" s="44">
        <f>H21/(J21-C$9)/24</f>
        <v>0</v>
      </c>
      <c r="N21" s="44">
        <f>IF(F21=0,0,M21/F21)</f>
        <v>0</v>
      </c>
      <c r="O21" s="70">
        <f t="shared" ref="O21:O27" si="3">RANK(K21,$K$16:$K$27,1)-COUNTIF($K$16:$K$27,0)</f>
        <v>-3</v>
      </c>
      <c r="Q21" s="45"/>
      <c r="R21" s="42"/>
    </row>
    <row r="22" spans="1:18" ht="21.95" customHeight="1" x14ac:dyDescent="0.2">
      <c r="A22" s="69">
        <v>7</v>
      </c>
      <c r="B22" s="48"/>
      <c r="C22" s="48"/>
      <c r="D22" s="48"/>
      <c r="E22" s="50"/>
      <c r="F22" s="51"/>
      <c r="G22" s="48"/>
      <c r="H22" s="44">
        <f t="shared" si="1"/>
        <v>0</v>
      </c>
      <c r="I22" s="41"/>
      <c r="J22" s="43"/>
      <c r="K22" s="43">
        <f t="shared" si="0"/>
        <v>0</v>
      </c>
      <c r="L22" s="43">
        <f t="array" ref="L22">J22-MIN(IF(J16:J27&gt;0,(J16:J27)))</f>
        <v>-0.49239583333333331</v>
      </c>
      <c r="M22" s="44">
        <f>H22/(J22-C$9)/24</f>
        <v>0</v>
      </c>
      <c r="N22" s="44">
        <f t="shared" si="2"/>
        <v>0</v>
      </c>
      <c r="O22" s="70">
        <f t="shared" si="3"/>
        <v>-3</v>
      </c>
      <c r="Q22" s="45"/>
      <c r="R22" s="16"/>
    </row>
    <row r="23" spans="1:18" ht="21.95" customHeight="1" x14ac:dyDescent="0.2">
      <c r="A23" s="69">
        <v>8</v>
      </c>
      <c r="B23" s="53"/>
      <c r="C23" s="54"/>
      <c r="D23" s="54"/>
      <c r="E23" s="56"/>
      <c r="F23" s="57"/>
      <c r="G23" s="52"/>
      <c r="H23" s="44">
        <f t="shared" si="1"/>
        <v>0</v>
      </c>
      <c r="I23" s="41"/>
      <c r="J23" s="43"/>
      <c r="K23" s="43">
        <f t="shared" si="0"/>
        <v>0</v>
      </c>
      <c r="L23" s="43">
        <f t="array" ref="L23">J23-MIN(IF(J16:J27&gt;0,(J16:J27)))</f>
        <v>-0.49239583333333331</v>
      </c>
      <c r="M23" s="44"/>
      <c r="N23" s="44">
        <f t="shared" si="2"/>
        <v>0</v>
      </c>
      <c r="O23" s="70">
        <f t="shared" si="3"/>
        <v>-3</v>
      </c>
      <c r="Q23" s="45"/>
    </row>
    <row r="24" spans="1:18" ht="21.95" customHeight="1" x14ac:dyDescent="0.2">
      <c r="A24" s="69">
        <v>9</v>
      </c>
      <c r="B24" s="49"/>
      <c r="C24" s="49"/>
      <c r="D24" s="49"/>
      <c r="E24" s="49"/>
      <c r="F24" s="58"/>
      <c r="G24" s="41"/>
      <c r="H24" s="44">
        <f t="shared" si="1"/>
        <v>0</v>
      </c>
      <c r="I24" s="41"/>
      <c r="J24" s="47"/>
      <c r="K24" s="44"/>
      <c r="L24" s="43">
        <f t="array" ref="L24">J24-MIN(IF(J16:J27&gt;0,(J16:J27)))</f>
        <v>-0.49239583333333331</v>
      </c>
      <c r="M24" s="59"/>
      <c r="N24" s="44">
        <f t="shared" si="2"/>
        <v>0</v>
      </c>
      <c r="O24" s="70">
        <f t="shared" si="3"/>
        <v>-3</v>
      </c>
      <c r="Q24" s="45"/>
    </row>
    <row r="25" spans="1:18" ht="21.95" customHeight="1" x14ac:dyDescent="0.2">
      <c r="A25" s="69">
        <v>10</v>
      </c>
      <c r="B25" s="49"/>
      <c r="C25" s="49"/>
      <c r="D25" s="49"/>
      <c r="E25" s="49"/>
      <c r="F25" s="58"/>
      <c r="G25" s="41"/>
      <c r="H25" s="44">
        <f t="shared" si="1"/>
        <v>0</v>
      </c>
      <c r="I25" s="41"/>
      <c r="J25" s="47"/>
      <c r="K25" s="44"/>
      <c r="L25" s="43">
        <f t="array" ref="L25">J25-MIN(IF(J16:J27&gt;0,(J16:J27)))</f>
        <v>-0.49239583333333331</v>
      </c>
      <c r="M25" s="59"/>
      <c r="N25" s="44">
        <f t="shared" si="2"/>
        <v>0</v>
      </c>
      <c r="O25" s="70">
        <f t="shared" si="3"/>
        <v>-3</v>
      </c>
      <c r="Q25" s="45"/>
    </row>
    <row r="26" spans="1:18" ht="21.95" customHeight="1" x14ac:dyDescent="0.2">
      <c r="A26" s="69">
        <v>11</v>
      </c>
      <c r="B26" s="53"/>
      <c r="C26" s="54"/>
      <c r="D26" s="55"/>
      <c r="E26" s="53"/>
      <c r="F26" s="57"/>
      <c r="G26" s="52"/>
      <c r="H26" s="44">
        <f t="shared" si="1"/>
        <v>0</v>
      </c>
      <c r="I26" s="49"/>
      <c r="J26" s="49"/>
      <c r="K26" s="49"/>
      <c r="L26" s="43">
        <f t="array" ref="L26">J26-MIN(IF(J16:J27&gt;0,(J16:J27)))</f>
        <v>-0.49239583333333331</v>
      </c>
      <c r="M26" s="44"/>
      <c r="N26" s="44">
        <f t="shared" si="2"/>
        <v>0</v>
      </c>
      <c r="O26" s="70">
        <f t="shared" si="3"/>
        <v>-3</v>
      </c>
      <c r="Q26" s="16"/>
    </row>
    <row r="27" spans="1:18" ht="21.95" customHeight="1" thickBot="1" x14ac:dyDescent="0.25">
      <c r="A27" s="71">
        <v>12</v>
      </c>
      <c r="B27" s="72"/>
      <c r="C27" s="73"/>
      <c r="D27" s="74"/>
      <c r="E27" s="72"/>
      <c r="F27" s="75"/>
      <c r="G27" s="76"/>
      <c r="H27" s="77">
        <f t="shared" si="1"/>
        <v>0</v>
      </c>
      <c r="I27" s="78"/>
      <c r="J27" s="78"/>
      <c r="K27" s="78"/>
      <c r="L27" s="79">
        <f t="array" ref="L27">J27-MIN(IF(J16:J27&gt;0,(J16:J27)))</f>
        <v>-0.49239583333333331</v>
      </c>
      <c r="M27" s="77"/>
      <c r="N27" s="77">
        <f t="shared" si="2"/>
        <v>0</v>
      </c>
      <c r="O27" s="80">
        <f t="shared" si="3"/>
        <v>-3</v>
      </c>
    </row>
    <row r="29" spans="1:18" x14ac:dyDescent="0.2">
      <c r="B29" s="1" t="s">
        <v>41</v>
      </c>
    </row>
    <row r="30" spans="1:18" x14ac:dyDescent="0.2">
      <c r="B30" s="1" t="s">
        <v>42</v>
      </c>
    </row>
    <row r="31" spans="1:18" x14ac:dyDescent="0.2">
      <c r="B31" s="1" t="s">
        <v>40</v>
      </c>
    </row>
    <row r="32" spans="1:18" x14ac:dyDescent="0.2">
      <c r="B32" s="1" t="s">
        <v>38</v>
      </c>
    </row>
    <row r="33" spans="2:2" x14ac:dyDescent="0.2">
      <c r="B33" s="1" t="s">
        <v>43</v>
      </c>
    </row>
    <row r="34" spans="2:2" x14ac:dyDescent="0.2">
      <c r="B34" s="1" t="s">
        <v>39</v>
      </c>
    </row>
  </sheetData>
  <sheetProtection selectLockedCells="1" selectUnlockedCells="1"/>
  <mergeCells count="8">
    <mergeCell ref="C9:D9"/>
    <mergeCell ref="L9:O9"/>
    <mergeCell ref="C6:D6"/>
    <mergeCell ref="C7:D7"/>
    <mergeCell ref="L7:O7"/>
    <mergeCell ref="A8:B8"/>
    <mergeCell ref="C8:D8"/>
    <mergeCell ref="L8:N8"/>
  </mergeCells>
  <phoneticPr fontId="0" type="noConversion"/>
  <printOptions horizontalCentered="1"/>
  <pageMargins left="0" right="0" top="0.19652777777777777" bottom="0.19652777777777777" header="0.51180555555555551" footer="0.51180555555555551"/>
  <pageSetup paperSize="9" firstPageNumber="0" orientation="landscape" horizontalDpi="300" verticalDpi="300" r:id="rId1"/>
  <headerFooter alignWithMargins="0"/>
  <ignoredErrors>
    <ignoredError sqref="M19:N1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Pegasus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Jan-Erik Jonsson</dc:creator>
  <cp:lastModifiedBy>Jan-Erik Jonsson</cp:lastModifiedBy>
  <cp:lastPrinted>2026-08-07T18:09:04Z</cp:lastPrinted>
  <dcterms:created xsi:type="dcterms:W3CDTF">2016-08-08T12:03:45Z</dcterms:created>
  <dcterms:modified xsi:type="dcterms:W3CDTF">2026-08-09T12:45:02Z</dcterms:modified>
</cp:coreProperties>
</file>